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dyspeaker/NWKEICI Dropbox/Randy Speaker/Housing Resources/"/>
    </mc:Choice>
  </mc:AlternateContent>
  <xr:revisionPtr revIDLastSave="0" documentId="8_{3BDCF4F2-3CED-1749-B071-1C1215A623A2}" xr6:coauthVersionLast="47" xr6:coauthVersionMax="47" xr10:uidLastSave="{00000000-0000-0000-0000-000000000000}"/>
  <bookViews>
    <workbookView xWindow="-31820" yWindow="500" windowWidth="29920" windowHeight="21100" xr2:uid="{7735E6E8-7E9A-4F59-A6FB-0F2922F3603A}"/>
  </bookViews>
  <sheets>
    <sheet name="Homeownership" sheetId="1" r:id="rId1"/>
  </sheets>
  <definedNames>
    <definedName name="_xlnm.Print_Area" localSheetId="0">Homeownership!$A$1:$H$43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34" i="1" l="1"/>
  <c r="D26" i="1"/>
  <c r="D21" i="1"/>
  <c r="D16" i="1"/>
  <c r="H10" i="1"/>
  <c r="H17" i="1" s="1"/>
  <c r="D9" i="1"/>
  <c r="D22" i="1" s="1"/>
  <c r="H8" i="1"/>
  <c r="D17" i="1" l="1"/>
  <c r="D27" i="1"/>
  <c r="D35" i="1"/>
  <c r="D37" i="1"/>
  <c r="D38" i="1"/>
  <c r="D39" i="1" s="1"/>
  <c r="H9" i="1" s="1"/>
  <c r="H11" i="1" s="1"/>
  <c r="H12" i="1" l="1"/>
  <c r="H21" i="1"/>
  <c r="H24" i="1" s="1"/>
  <c r="H29" i="1" s="1"/>
</calcChain>
</file>

<file path=xl/sharedStrings.xml><?xml version="1.0" encoding="utf-8"?>
<sst xmlns="http://schemas.openxmlformats.org/spreadsheetml/2006/main" count="59" uniqueCount="56">
  <si>
    <t>Incentives, Equity &amp; Debt Affordability Comparison</t>
  </si>
  <si>
    <t>Incentives, Equity &amp; Debt</t>
  </si>
  <si>
    <t xml:space="preserve">     Total Development Cost per Home:</t>
  </si>
  <si>
    <t xml:space="preserve">     Total Cost Per Home:</t>
  </si>
  <si>
    <t xml:space="preserve">     Number of Homes to be Developed:</t>
  </si>
  <si>
    <t xml:space="preserve">     Equity Incentives / Home:</t>
  </si>
  <si>
    <t xml:space="preserve">     Total Development Cost:</t>
  </si>
  <si>
    <r>
      <t xml:space="preserve">     Homeowner Equity @</t>
    </r>
    <r>
      <rPr>
        <b/>
        <sz val="12"/>
        <color theme="1"/>
        <rFont val="Calibri"/>
        <family val="2"/>
        <scheme val="minor"/>
      </rPr>
      <t xml:space="preserve"> 5%:</t>
    </r>
  </si>
  <si>
    <t xml:space="preserve">     Total 1st Mtg per Home:</t>
  </si>
  <si>
    <t>Equity Resources:</t>
  </si>
  <si>
    <t xml:space="preserve">     Loan To Value Ratio</t>
  </si>
  <si>
    <t xml:space="preserve">     Kansas Housing Investor Tax Credits (HITCA)</t>
  </si>
  <si>
    <t>Per Unit Credit Allocation:</t>
  </si>
  <si>
    <t>Sale Price of Credit:</t>
  </si>
  <si>
    <t>Closing Requirements:</t>
  </si>
  <si>
    <t xml:space="preserve">     Closing Costs:</t>
  </si>
  <si>
    <t>Total Equity Contribution</t>
  </si>
  <si>
    <t xml:space="preserve">     Prepaids:</t>
  </si>
  <si>
    <t>Percent Contribution:</t>
  </si>
  <si>
    <t xml:space="preserve">     Cash to Close:</t>
  </si>
  <si>
    <t xml:space="preserve">     Rural Housing Incentive District (RHID)</t>
  </si>
  <si>
    <t>Financing</t>
  </si>
  <si>
    <t>Total RHID Net Present Value:</t>
  </si>
  <si>
    <t xml:space="preserve">     Interest Rate:</t>
  </si>
  <si>
    <t>Unit RHID Net Present Value:</t>
  </si>
  <si>
    <t xml:space="preserve">     Monthly Principal &amp; Int:</t>
  </si>
  <si>
    <t xml:space="preserve">     Moderate Income Housing (MIH)</t>
  </si>
  <si>
    <t>Per Unit MIH Request-Down Payment:</t>
  </si>
  <si>
    <t>Total MIH Request - Down Payment:</t>
  </si>
  <si>
    <t>Income Qualifications</t>
  </si>
  <si>
    <t xml:space="preserve">     House Payment as % of Gross:</t>
  </si>
  <si>
    <t xml:space="preserve">     Local Incentives</t>
  </si>
  <si>
    <t xml:space="preserve">     Annual Income to Qualify</t>
  </si>
  <si>
    <t>Additional Down Payment Assistance:</t>
  </si>
  <si>
    <t>Waiver of Fees:</t>
  </si>
  <si>
    <t>Notes</t>
  </si>
  <si>
    <t>Free Land</t>
  </si>
  <si>
    <t xml:space="preserve">    Fixed Rate Mortgage Years:</t>
  </si>
  <si>
    <t xml:space="preserve">Other </t>
  </si>
  <si>
    <t>Total Local Incentives</t>
  </si>
  <si>
    <t xml:space="preserve">    Total Monthly Payment is PITI</t>
  </si>
  <si>
    <r>
      <t xml:space="preserve">    AMI </t>
    </r>
    <r>
      <rPr>
        <sz val="10"/>
        <color theme="1"/>
        <rFont val="Calibri"/>
        <family val="2"/>
        <scheme val="minor"/>
      </rPr>
      <t>(from Wage Analysis)</t>
    </r>
  </si>
  <si>
    <t>Total Equity Contribution by Dollars:</t>
  </si>
  <si>
    <t>Total Equity Contribution by Dollars per Unit:</t>
  </si>
  <si>
    <r>
      <t xml:space="preserve">For questions contact Randy Speaker, Regional Housing Specialist at </t>
    </r>
    <r>
      <rPr>
        <b/>
        <i/>
        <sz val="10"/>
        <color theme="1"/>
        <rFont val="Calibri"/>
        <family val="2"/>
        <scheme val="minor"/>
      </rPr>
      <t xml:space="preserve">randy@nwkeici.org  </t>
    </r>
    <r>
      <rPr>
        <i/>
        <sz val="10"/>
        <color theme="1"/>
        <rFont val="Calibri"/>
        <family val="2"/>
        <scheme val="minor"/>
      </rPr>
      <t xml:space="preserve">or </t>
    </r>
    <r>
      <rPr>
        <b/>
        <i/>
        <sz val="10"/>
        <color theme="1"/>
        <rFont val="Calibri"/>
        <family val="2"/>
        <scheme val="minor"/>
      </rPr>
      <t>785-409-0555</t>
    </r>
  </si>
  <si>
    <t xml:space="preserve">This analysis is prepared by Randy Speaker of the Northwest Kansas Economic Innovation Center, Inc. for comparison and planning </t>
  </si>
  <si>
    <t xml:space="preserve"> purposes only.  Any of the numbers can  change and there is no guarantee that any of the numbers depicted here are accurate. </t>
  </si>
  <si>
    <t>Per Unit Equity: Less (KHRC Fees)</t>
  </si>
  <si>
    <t xml:space="preserve">    No PMI Required if &lt; 80% LTV</t>
  </si>
  <si>
    <t>Assumptions for Total Project:</t>
  </si>
  <si>
    <t>Assumtions for Single Home:</t>
  </si>
  <si>
    <t>Homeownership Development Calculator</t>
  </si>
  <si>
    <t xml:space="preserve">     Taxes &amp; Insurance:</t>
  </si>
  <si>
    <t xml:space="preserve">     Pvt. Mtg. Insurance:</t>
  </si>
  <si>
    <t xml:space="preserve">     Total Monthly House Pmt.:</t>
  </si>
  <si>
    <t>Total Equity Incentives by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</si>
</sst>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0" borderId="9" xfId="0" applyFont="1" applyBorder="1"/>
    <xf numFmtId="0" fontId="6" fillId="0" borderId="10" xfId="0" applyFont="1" applyBorder="1"/>
    <xf numFmtId="0" fontId="6" fillId="2" borderId="10" xfId="0" applyFont="1" applyFill="1" applyBorder="1"/>
    <xf numFmtId="0" fontId="4" fillId="0" borderId="10" xfId="0" applyFont="1" applyBorder="1"/>
    <xf numFmtId="0" fontId="6" fillId="0" borderId="11" xfId="0" applyFont="1" applyBorder="1"/>
    <xf numFmtId="0" fontId="6" fillId="0" borderId="4" xfId="0" applyFont="1" applyBorder="1"/>
    <xf numFmtId="164" fontId="6" fillId="3" borderId="0" xfId="0" applyNumberFormat="1" applyFont="1" applyFill="1" applyAlignment="1">
      <alignment horizontal="right"/>
    </xf>
    <xf numFmtId="0" fontId="6" fillId="2" borderId="0" xfId="0" applyFont="1" applyFill="1"/>
    <xf numFmtId="164" fontId="6" fillId="0" borderId="5" xfId="0" applyNumberFormat="1" applyFont="1" applyBorder="1"/>
    <xf numFmtId="0" fontId="8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4" fontId="8" fillId="0" borderId="5" xfId="0" applyNumberFormat="1" applyFont="1" applyBorder="1"/>
    <xf numFmtId="0" fontId="6" fillId="0" borderId="0" xfId="0" applyFont="1" applyAlignment="1">
      <alignment horizontal="right"/>
    </xf>
    <xf numFmtId="0" fontId="4" fillId="0" borderId="4" xfId="0" applyFont="1" applyBorder="1"/>
    <xf numFmtId="9" fontId="4" fillId="0" borderId="5" xfId="0" applyNumberFormat="1" applyFont="1" applyBorder="1"/>
    <xf numFmtId="0" fontId="9" fillId="0" borderId="4" xfId="0" applyFont="1" applyBorder="1"/>
    <xf numFmtId="0" fontId="6" fillId="0" borderId="5" xfId="0" applyFont="1" applyBorder="1"/>
    <xf numFmtId="165" fontId="8" fillId="3" borderId="0" xfId="0" applyNumberFormat="1" applyFont="1" applyFill="1" applyAlignment="1">
      <alignment horizontal="right"/>
    </xf>
    <xf numFmtId="164" fontId="6" fillId="0" borderId="0" xfId="0" applyNumberFormat="1" applyFont="1"/>
    <xf numFmtId="10" fontId="6" fillId="0" borderId="0" xfId="0" applyNumberFormat="1" applyFont="1"/>
    <xf numFmtId="164" fontId="6" fillId="3" borderId="5" xfId="0" applyNumberFormat="1" applyFont="1" applyFill="1" applyBorder="1"/>
    <xf numFmtId="164" fontId="8" fillId="3" borderId="5" xfId="0" applyNumberFormat="1" applyFont="1" applyFill="1" applyBorder="1"/>
    <xf numFmtId="164" fontId="6" fillId="3" borderId="0" xfId="0" applyNumberFormat="1" applyFont="1" applyFill="1"/>
    <xf numFmtId="0" fontId="10" fillId="0" borderId="0" xfId="0" applyFont="1"/>
    <xf numFmtId="9" fontId="6" fillId="0" borderId="5" xfId="0" applyNumberFormat="1" applyFont="1" applyBorder="1"/>
    <xf numFmtId="0" fontId="6" fillId="3" borderId="5" xfId="0" applyFont="1" applyFill="1" applyBorder="1" applyAlignment="1">
      <alignment horizontal="left"/>
    </xf>
    <xf numFmtId="164" fontId="8" fillId="3" borderId="0" xfId="0" applyNumberFormat="1" applyFont="1" applyFill="1"/>
    <xf numFmtId="9" fontId="4" fillId="0" borderId="0" xfId="0" applyNumberFormat="1" applyFont="1"/>
    <xf numFmtId="0" fontId="4" fillId="0" borderId="6" xfId="0" applyFont="1" applyBorder="1"/>
    <xf numFmtId="0" fontId="6" fillId="2" borderId="7" xfId="0" applyFont="1" applyFill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0" fontId="6" fillId="3" borderId="5" xfId="0" applyNumberFormat="1" applyFont="1" applyFill="1" applyBorder="1"/>
    <xf numFmtId="0" fontId="2" fillId="0" borderId="0" xfId="0" applyFont="1"/>
    <xf numFmtId="0" fontId="6" fillId="0" borderId="15" xfId="0" applyFont="1" applyBorder="1"/>
    <xf numFmtId="0" fontId="1" fillId="0" borderId="0" xfId="0" applyFont="1"/>
    <xf numFmtId="0" fontId="14" fillId="0" borderId="0" xfId="0" applyFont="1"/>
    <xf numFmtId="0" fontId="6" fillId="0" borderId="0" xfId="0" applyFont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164" fontId="6" fillId="4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98777</xdr:rowOff>
    </xdr:from>
    <xdr:to>
      <xdr:col>7</xdr:col>
      <xdr:colOff>5645</xdr:colOff>
      <xdr:row>1</xdr:row>
      <xdr:rowOff>56444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165864-1D24-E040-8577-210092232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167" y="98777"/>
          <a:ext cx="5544256" cy="115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3022-8602-4040-B69E-9AE88E3A21C5}">
  <dimension ref="A1:H44"/>
  <sheetViews>
    <sheetView tabSelected="1" zoomScale="227" zoomScaleNormal="197" workbookViewId="0">
      <selection activeCell="D7" sqref="D7"/>
    </sheetView>
  </sheetViews>
  <sheetFormatPr baseColWidth="10" defaultColWidth="8.83203125" defaultRowHeight="16" x14ac:dyDescent="0.2"/>
  <cols>
    <col min="1" max="1" width="7.5" style="2" customWidth="1"/>
    <col min="2" max="2" width="12.83203125" style="2" customWidth="1"/>
    <col min="3" max="3" width="23.5" style="2" customWidth="1"/>
    <col min="4" max="4" width="10.83203125" style="2" customWidth="1"/>
    <col min="5" max="5" width="0.83203125" style="2" customWidth="1"/>
    <col min="6" max="6" width="12.83203125" style="2" customWidth="1"/>
    <col min="7" max="7" width="16.1640625" style="2" customWidth="1"/>
    <col min="8" max="8" width="10.83203125" style="2" customWidth="1"/>
    <col min="9" max="16384" width="8.83203125" style="2"/>
  </cols>
  <sheetData>
    <row r="1" spans="1:8" s="1" customFormat="1" ht="94" customHeight="1" thickTop="1" x14ac:dyDescent="0.3">
      <c r="A1" s="54"/>
      <c r="B1" s="55"/>
      <c r="C1" s="55"/>
      <c r="D1" s="55"/>
      <c r="E1" s="55"/>
      <c r="F1" s="55"/>
      <c r="G1" s="55"/>
      <c r="H1" s="56"/>
    </row>
    <row r="2" spans="1:8" s="1" customFormat="1" ht="24.5" customHeight="1" x14ac:dyDescent="0.3">
      <c r="A2" s="57" t="s">
        <v>51</v>
      </c>
      <c r="B2" s="58"/>
      <c r="C2" s="58"/>
      <c r="D2" s="58"/>
      <c r="E2" s="58"/>
      <c r="F2" s="58"/>
      <c r="G2" s="58"/>
      <c r="H2" s="59"/>
    </row>
    <row r="3" spans="1:8" ht="20" customHeight="1" x14ac:dyDescent="0.25">
      <c r="A3" s="60" t="s">
        <v>0</v>
      </c>
      <c r="B3" s="61"/>
      <c r="C3" s="61"/>
      <c r="D3" s="61"/>
      <c r="E3" s="61"/>
      <c r="F3" s="61"/>
      <c r="G3" s="61"/>
      <c r="H3" s="62"/>
    </row>
    <row r="4" spans="1:8" ht="4" customHeight="1" thickBot="1" x14ac:dyDescent="0.3">
      <c r="A4" s="3"/>
      <c r="B4" s="4"/>
      <c r="C4" s="4"/>
      <c r="D4" s="4"/>
      <c r="E4" s="4"/>
      <c r="F4" s="4"/>
      <c r="G4" s="4"/>
      <c r="H4" s="5"/>
    </row>
    <row r="5" spans="1:8" ht="2.5" customHeight="1" thickTop="1" thickBot="1" x14ac:dyDescent="0.35">
      <c r="A5" s="6"/>
      <c r="B5" s="7"/>
      <c r="C5" s="7"/>
      <c r="D5" s="7"/>
      <c r="E5" s="7"/>
      <c r="F5" s="7"/>
      <c r="G5" s="7"/>
      <c r="H5" s="8"/>
    </row>
    <row r="6" spans="1:8" ht="17" thickTop="1" x14ac:dyDescent="0.2">
      <c r="A6" s="9" t="s">
        <v>49</v>
      </c>
      <c r="B6" s="10"/>
      <c r="C6" s="10"/>
      <c r="D6" s="10"/>
      <c r="E6" s="11"/>
      <c r="F6" s="12" t="s">
        <v>50</v>
      </c>
      <c r="G6" s="10"/>
      <c r="H6" s="44"/>
    </row>
    <row r="7" spans="1:8" x14ac:dyDescent="0.2">
      <c r="A7" s="14" t="s">
        <v>2</v>
      </c>
      <c r="D7" s="15">
        <v>300000</v>
      </c>
      <c r="E7" s="16"/>
      <c r="F7" s="46" t="s">
        <v>1</v>
      </c>
      <c r="H7" s="25"/>
    </row>
    <row r="8" spans="1:8" x14ac:dyDescent="0.2">
      <c r="A8" s="14" t="s">
        <v>4</v>
      </c>
      <c r="D8" s="18">
        <v>10</v>
      </c>
      <c r="E8" s="16"/>
      <c r="F8" s="2" t="s">
        <v>3</v>
      </c>
      <c r="H8" s="17">
        <f>D7</f>
        <v>300000</v>
      </c>
    </row>
    <row r="9" spans="1:8" x14ac:dyDescent="0.2">
      <c r="A9" s="14" t="s">
        <v>6</v>
      </c>
      <c r="D9" s="19">
        <f>D7*D8</f>
        <v>3000000</v>
      </c>
      <c r="E9" s="16"/>
      <c r="F9" s="2" t="s">
        <v>5</v>
      </c>
      <c r="H9" s="17">
        <f>D39</f>
        <v>100436.5</v>
      </c>
    </row>
    <row r="10" spans="1:8" x14ac:dyDescent="0.2">
      <c r="A10" s="14"/>
      <c r="D10" s="21"/>
      <c r="E10" s="16"/>
      <c r="F10" s="2" t="s">
        <v>7</v>
      </c>
      <c r="H10" s="20">
        <f>D7*0.05</f>
        <v>15000</v>
      </c>
    </row>
    <row r="11" spans="1:8" x14ac:dyDescent="0.2">
      <c r="A11" s="22" t="s">
        <v>9</v>
      </c>
      <c r="D11" s="21"/>
      <c r="E11" s="16"/>
      <c r="F11" s="2" t="s">
        <v>8</v>
      </c>
      <c r="H11" s="17">
        <f>(H8)-H9-H10</f>
        <v>184563.5</v>
      </c>
    </row>
    <row r="12" spans="1:8" x14ac:dyDescent="0.2">
      <c r="A12" s="24" t="s">
        <v>11</v>
      </c>
      <c r="D12" s="21"/>
      <c r="E12" s="16"/>
      <c r="F12" s="2" t="s">
        <v>10</v>
      </c>
      <c r="H12" s="23">
        <f>H11/H8</f>
        <v>0.61521166666666671</v>
      </c>
    </row>
    <row r="13" spans="1:8" x14ac:dyDescent="0.2">
      <c r="A13" s="14"/>
      <c r="B13" s="2" t="s">
        <v>12</v>
      </c>
      <c r="D13" s="15">
        <v>35000</v>
      </c>
      <c r="E13" s="16"/>
      <c r="H13" s="25"/>
    </row>
    <row r="14" spans="1:8" x14ac:dyDescent="0.2">
      <c r="A14" s="14"/>
      <c r="B14" s="2" t="s">
        <v>13</v>
      </c>
      <c r="D14" s="26">
        <v>0.87</v>
      </c>
      <c r="E14" s="16"/>
      <c r="F14" s="46" t="s">
        <v>14</v>
      </c>
      <c r="H14" s="25"/>
    </row>
    <row r="15" spans="1:8" x14ac:dyDescent="0.2">
      <c r="A15" s="14"/>
      <c r="B15" s="43" t="s">
        <v>47</v>
      </c>
      <c r="D15" s="19">
        <f>((D13*0.97)*D14)-100</f>
        <v>29436.5</v>
      </c>
      <c r="E15" s="16"/>
      <c r="F15" s="2" t="s">
        <v>15</v>
      </c>
      <c r="H15" s="29">
        <v>2209</v>
      </c>
    </row>
    <row r="16" spans="1:8" x14ac:dyDescent="0.2">
      <c r="A16" s="14"/>
      <c r="B16" s="2" t="s">
        <v>16</v>
      </c>
      <c r="D16" s="27">
        <f>D15*D8</f>
        <v>294365</v>
      </c>
      <c r="E16" s="16"/>
      <c r="F16" s="2" t="s">
        <v>17</v>
      </c>
      <c r="H16" s="30">
        <v>3158</v>
      </c>
    </row>
    <row r="17" spans="1:8" x14ac:dyDescent="0.2">
      <c r="A17" s="14"/>
      <c r="B17" s="47" t="s">
        <v>18</v>
      </c>
      <c r="C17" s="47"/>
      <c r="D17" s="28">
        <f>D16/D9</f>
        <v>9.8121666666666663E-2</v>
      </c>
      <c r="E17" s="16"/>
      <c r="F17" s="2" t="s">
        <v>19</v>
      </c>
      <c r="H17" s="17">
        <f>H10+H15+H16</f>
        <v>20367</v>
      </c>
    </row>
    <row r="18" spans="1:8" x14ac:dyDescent="0.2">
      <c r="A18" s="14"/>
      <c r="E18" s="16"/>
      <c r="H18" s="17"/>
    </row>
    <row r="19" spans="1:8" x14ac:dyDescent="0.2">
      <c r="A19" s="24" t="s">
        <v>20</v>
      </c>
      <c r="E19" s="16"/>
      <c r="F19" s="46" t="s">
        <v>21</v>
      </c>
      <c r="H19" s="17"/>
    </row>
    <row r="20" spans="1:8" x14ac:dyDescent="0.2">
      <c r="A20" s="14"/>
      <c r="B20" s="2" t="s">
        <v>22</v>
      </c>
      <c r="D20" s="15">
        <v>500000</v>
      </c>
      <c r="E20" s="16"/>
      <c r="F20" s="2" t="s">
        <v>23</v>
      </c>
      <c r="H20" s="42">
        <v>6.5000000000000002E-2</v>
      </c>
    </row>
    <row r="21" spans="1:8" x14ac:dyDescent="0.2">
      <c r="A21" s="14"/>
      <c r="B21" s="2" t="s">
        <v>24</v>
      </c>
      <c r="D21" s="27">
        <f>D20/D8</f>
        <v>50000</v>
      </c>
      <c r="E21" s="16"/>
      <c r="F21" s="2" t="s">
        <v>25</v>
      </c>
      <c r="H21" s="17">
        <f>PMT(H20/12,H32*12,-H11)</f>
        <v>1166.5668665394362</v>
      </c>
    </row>
    <row r="22" spans="1:8" x14ac:dyDescent="0.2">
      <c r="A22" s="14"/>
      <c r="B22" s="47" t="s">
        <v>18</v>
      </c>
      <c r="C22" s="47"/>
      <c r="D22" s="28">
        <f>D20/D9</f>
        <v>0.16666666666666666</v>
      </c>
      <c r="E22" s="16"/>
      <c r="F22" s="45" t="s">
        <v>52</v>
      </c>
      <c r="H22" s="29">
        <v>565</v>
      </c>
    </row>
    <row r="23" spans="1:8" x14ac:dyDescent="0.2">
      <c r="A23" s="14"/>
      <c r="E23" s="16"/>
      <c r="F23" s="45" t="s">
        <v>53</v>
      </c>
      <c r="H23" s="30">
        <v>0</v>
      </c>
    </row>
    <row r="24" spans="1:8" x14ac:dyDescent="0.2">
      <c r="A24" s="24" t="s">
        <v>26</v>
      </c>
      <c r="E24" s="16"/>
      <c r="F24" s="45" t="s">
        <v>54</v>
      </c>
      <c r="H24" s="17">
        <f>SUM(H21:H23)</f>
        <v>1731.5668665394362</v>
      </c>
    </row>
    <row r="25" spans="1:8" x14ac:dyDescent="0.2">
      <c r="A25" s="14"/>
      <c r="B25" s="2" t="s">
        <v>27</v>
      </c>
      <c r="D25" s="31">
        <v>20000</v>
      </c>
      <c r="E25" s="16"/>
      <c r="H25" s="25"/>
    </row>
    <row r="26" spans="1:8" x14ac:dyDescent="0.2">
      <c r="A26" s="14"/>
      <c r="B26" s="2" t="s">
        <v>28</v>
      </c>
      <c r="D26" s="27">
        <f>D25*D8</f>
        <v>200000</v>
      </c>
      <c r="E26" s="16"/>
      <c r="H26" s="25"/>
    </row>
    <row r="27" spans="1:8" x14ac:dyDescent="0.2">
      <c r="A27" s="14"/>
      <c r="B27" s="47" t="s">
        <v>18</v>
      </c>
      <c r="C27" s="47"/>
      <c r="D27" s="28">
        <f>D26/D9</f>
        <v>6.6666666666666666E-2</v>
      </c>
      <c r="E27" s="16"/>
      <c r="F27" s="46" t="s">
        <v>29</v>
      </c>
      <c r="H27" s="25"/>
    </row>
    <row r="28" spans="1:8" x14ac:dyDescent="0.2">
      <c r="A28" s="14"/>
      <c r="E28" s="16"/>
      <c r="F28" s="32" t="s">
        <v>30</v>
      </c>
      <c r="G28" s="32"/>
      <c r="H28" s="33">
        <v>0.3</v>
      </c>
    </row>
    <row r="29" spans="1:8" x14ac:dyDescent="0.2">
      <c r="A29" s="24" t="s">
        <v>31</v>
      </c>
      <c r="E29" s="16"/>
      <c r="F29" s="2" t="s">
        <v>32</v>
      </c>
      <c r="H29" s="63">
        <f>(H24*12)/H28</f>
        <v>69262.674661577461</v>
      </c>
    </row>
    <row r="30" spans="1:8" x14ac:dyDescent="0.2">
      <c r="A30" s="14"/>
      <c r="B30" s="2" t="s">
        <v>33</v>
      </c>
      <c r="D30" s="31">
        <v>10000</v>
      </c>
      <c r="E30" s="16"/>
      <c r="H30" s="25"/>
    </row>
    <row r="31" spans="1:8" x14ac:dyDescent="0.2">
      <c r="A31" s="14"/>
      <c r="B31" s="2" t="s">
        <v>34</v>
      </c>
      <c r="D31" s="31">
        <v>0</v>
      </c>
      <c r="E31" s="16"/>
      <c r="F31" s="46" t="s">
        <v>35</v>
      </c>
      <c r="H31" s="25"/>
    </row>
    <row r="32" spans="1:8" x14ac:dyDescent="0.2">
      <c r="A32" s="14"/>
      <c r="B32" s="2" t="s">
        <v>36</v>
      </c>
      <c r="D32" s="31">
        <v>0</v>
      </c>
      <c r="E32" s="16"/>
      <c r="F32" s="2" t="s">
        <v>37</v>
      </c>
      <c r="H32" s="34">
        <v>30</v>
      </c>
    </row>
    <row r="33" spans="1:8" x14ac:dyDescent="0.2">
      <c r="A33" s="14"/>
      <c r="B33" s="2" t="s">
        <v>38</v>
      </c>
      <c r="D33" s="35">
        <v>0</v>
      </c>
      <c r="E33" s="16"/>
      <c r="F33" s="43" t="s">
        <v>48</v>
      </c>
      <c r="H33" s="25"/>
    </row>
    <row r="34" spans="1:8" x14ac:dyDescent="0.2">
      <c r="A34" s="14"/>
      <c r="B34" s="2" t="s">
        <v>39</v>
      </c>
      <c r="D34" s="27">
        <f>SUM(D30:D33)</f>
        <v>10000</v>
      </c>
      <c r="E34" s="16"/>
      <c r="F34" s="2" t="s">
        <v>40</v>
      </c>
      <c r="H34" s="25"/>
    </row>
    <row r="35" spans="1:8" x14ac:dyDescent="0.2">
      <c r="A35" s="14"/>
      <c r="B35" s="47" t="s">
        <v>18</v>
      </c>
      <c r="C35" s="47"/>
      <c r="D35" s="28">
        <f>D34/D9</f>
        <v>3.3333333333333335E-3</v>
      </c>
      <c r="E35" s="16"/>
      <c r="F35" s="2" t="s">
        <v>41</v>
      </c>
      <c r="H35" s="29">
        <v>65300</v>
      </c>
    </row>
    <row r="36" spans="1:8" ht="7.75" customHeight="1" x14ac:dyDescent="0.2">
      <c r="A36" s="14"/>
      <c r="E36" s="16"/>
      <c r="H36" s="25"/>
    </row>
    <row r="37" spans="1:8" x14ac:dyDescent="0.2">
      <c r="A37" s="22" t="s">
        <v>55</v>
      </c>
      <c r="D37" s="36">
        <f>D35+D27+D22+D17</f>
        <v>0.3347883333333333</v>
      </c>
      <c r="E37" s="16"/>
      <c r="H37" s="25"/>
    </row>
    <row r="38" spans="1:8" x14ac:dyDescent="0.2">
      <c r="A38" s="22" t="s">
        <v>42</v>
      </c>
      <c r="D38" s="27">
        <f>D34+D26+D20+D16</f>
        <v>1004365</v>
      </c>
      <c r="E38" s="16"/>
      <c r="H38" s="25"/>
    </row>
    <row r="39" spans="1:8" ht="17" thickBot="1" x14ac:dyDescent="0.25">
      <c r="A39" s="37" t="s">
        <v>43</v>
      </c>
      <c r="D39" s="27">
        <f>D38/D8</f>
        <v>100436.5</v>
      </c>
      <c r="E39" s="38"/>
      <c r="F39" s="39"/>
      <c r="G39" s="39"/>
      <c r="H39" s="40"/>
    </row>
    <row r="40" spans="1:8" ht="2" customHeight="1" thickTop="1" x14ac:dyDescent="0.2">
      <c r="A40" s="41"/>
      <c r="B40" s="10"/>
      <c r="C40" s="10"/>
      <c r="D40" s="10"/>
      <c r="E40" s="10"/>
      <c r="F40" s="10"/>
      <c r="G40" s="10"/>
      <c r="H40" s="13"/>
    </row>
    <row r="41" spans="1:8" ht="14" customHeight="1" x14ac:dyDescent="0.2">
      <c r="A41" s="48" t="s">
        <v>45</v>
      </c>
      <c r="B41" s="49"/>
      <c r="C41" s="49"/>
      <c r="D41" s="49"/>
      <c r="E41" s="49"/>
      <c r="F41" s="49"/>
      <c r="G41" s="49"/>
      <c r="H41" s="50"/>
    </row>
    <row r="42" spans="1:8" ht="13" customHeight="1" x14ac:dyDescent="0.2">
      <c r="A42" s="48" t="s">
        <v>46</v>
      </c>
      <c r="B42" s="49"/>
      <c r="C42" s="49"/>
      <c r="D42" s="49"/>
      <c r="E42" s="49"/>
      <c r="F42" s="49"/>
      <c r="G42" s="49"/>
      <c r="H42" s="50"/>
    </row>
    <row r="43" spans="1:8" ht="15.5" customHeight="1" thickBot="1" x14ac:dyDescent="0.25">
      <c r="A43" s="51" t="s">
        <v>44</v>
      </c>
      <c r="B43" s="52"/>
      <c r="C43" s="52"/>
      <c r="D43" s="52"/>
      <c r="E43" s="52"/>
      <c r="F43" s="52"/>
      <c r="G43" s="52"/>
      <c r="H43" s="53"/>
    </row>
    <row r="44" spans="1:8" ht="17" thickTop="1" x14ac:dyDescent="0.2"/>
  </sheetData>
  <mergeCells count="10">
    <mergeCell ref="B35:C35"/>
    <mergeCell ref="A41:H41"/>
    <mergeCell ref="A42:H42"/>
    <mergeCell ref="A43:H43"/>
    <mergeCell ref="A1:H1"/>
    <mergeCell ref="A2:H2"/>
    <mergeCell ref="A3:H3"/>
    <mergeCell ref="B17:C17"/>
    <mergeCell ref="B22:C22"/>
    <mergeCell ref="B27:C27"/>
  </mergeCells>
  <pageMargins left="0.25" right="0.2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Homeownership</vt:lpstr>
      <vt:lpstr>Homeownership!Print_Area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Speaker</dc:creator>
  <cp:lastModifiedBy>Randy Speaker</cp:lastModifiedBy>
  <cp:lastPrinted>2023-07-21T16:47:45Z</cp:lastPrinted>
  <dcterms:created xsi:type="dcterms:W3CDTF">2022-06-23T20:38:50Z</dcterms:created>
  <dcterms:modified xsi:type="dcterms:W3CDTF">2024-03-04T15:42:50Z</dcterms:modified>
</cp:coreProperties>
</file>